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ATENDIMENTO LEI 20253\ATENDIMENTO A LEI 20253_2020\Agua e Esgoto\7ª Publicação - 3 RTP\"/>
    </mc:Choice>
  </mc:AlternateContent>
  <xr:revisionPtr revIDLastSave="0" documentId="13_ncr:1_{8C9768DE-68EE-4895-8965-CC8F88ECAF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arativo de Tarifas 2025" sheetId="3" r:id="rId1"/>
  </sheets>
  <definedNames>
    <definedName name="_xlnm.Print_Area" localSheetId="0">'Comparativo de Tarifas 2025'!$A$1:$I$59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3" l="1"/>
  <c r="K49" i="3"/>
  <c r="K51" i="3" s="1"/>
  <c r="D6" i="3" l="1"/>
  <c r="E6" i="3"/>
  <c r="F6" i="3"/>
  <c r="G6" i="3"/>
  <c r="H6" i="3"/>
  <c r="E10" i="3"/>
  <c r="F10" i="3"/>
  <c r="G10" i="3"/>
  <c r="H10" i="3"/>
  <c r="D18" i="3"/>
  <c r="D26" i="3" s="1"/>
  <c r="E18" i="3"/>
  <c r="F18" i="3"/>
  <c r="I38" i="3"/>
  <c r="I49" i="3"/>
  <c r="J49" i="3" s="1"/>
  <c r="H26" i="3"/>
  <c r="H31" i="3"/>
  <c r="H21" i="3"/>
  <c r="H38" i="3"/>
  <c r="G38" i="3"/>
  <c r="F34" i="3"/>
  <c r="E34" i="3"/>
  <c r="D34" i="3"/>
  <c r="F33" i="3"/>
  <c r="E33" i="3"/>
  <c r="D33" i="3"/>
  <c r="F32" i="3"/>
  <c r="E32" i="3"/>
  <c r="D32" i="3"/>
  <c r="G31" i="3"/>
  <c r="G24" i="3"/>
  <c r="F24" i="3"/>
  <c r="E24" i="3"/>
  <c r="D24" i="3"/>
  <c r="G23" i="3"/>
  <c r="F23" i="3"/>
  <c r="E23" i="3"/>
  <c r="D23" i="3"/>
  <c r="G22" i="3"/>
  <c r="F22" i="3"/>
  <c r="E22" i="3"/>
  <c r="D22" i="3"/>
  <c r="E29" i="3"/>
  <c r="D29" i="3"/>
  <c r="F28" i="3"/>
  <c r="F29" i="3" s="1"/>
  <c r="F31" i="3" l="1"/>
  <c r="D31" i="3"/>
  <c r="E26" i="3"/>
  <c r="F26" i="3" s="1"/>
  <c r="E21" i="3"/>
  <c r="D21" i="3"/>
  <c r="D36" i="3" s="1"/>
  <c r="E31" i="3"/>
  <c r="G21" i="3"/>
  <c r="F21" i="3"/>
  <c r="G49" i="3"/>
  <c r="G51" i="3" s="1"/>
  <c r="G36" i="3"/>
  <c r="H36" i="3"/>
  <c r="E49" i="3"/>
  <c r="H49" i="3"/>
  <c r="D49" i="3" l="1"/>
  <c r="F49" i="3"/>
  <c r="F51" i="3" s="1"/>
  <c r="E51" i="3"/>
  <c r="F36" i="3"/>
  <c r="E36" i="3"/>
  <c r="H51" i="3"/>
  <c r="I51" i="3"/>
</calcChain>
</file>

<file path=xl/sharedStrings.xml><?xml version="1.0" encoding="utf-8"?>
<sst xmlns="http://schemas.openxmlformats.org/spreadsheetml/2006/main" count="201" uniqueCount="58">
  <si>
    <t>2017¹</t>
  </si>
  <si>
    <t>Custo Energia Referência</t>
  </si>
  <si>
    <t>Custo Químicos Referência</t>
  </si>
  <si>
    <t>Custo Encargos Referência</t>
  </si>
  <si>
    <t>Custo Financeiro Energia</t>
  </si>
  <si>
    <t>Custo Financeiro Químicos</t>
  </si>
  <si>
    <t>Custo Financeiro Encargos</t>
  </si>
  <si>
    <t>Cesta de Indice</t>
  </si>
  <si>
    <t>-------</t>
  </si>
  <si>
    <t>Fator X</t>
  </si>
  <si>
    <t xml:space="preserve">TB </t>
  </si>
  <si>
    <t>TB Diferimento</t>
  </si>
  <si>
    <t>TF Diferimento</t>
  </si>
  <si>
    <t>TA</t>
  </si>
  <si>
    <t>TA Energia</t>
  </si>
  <si>
    <t>TA Químicos</t>
  </si>
  <si>
    <t>TA Encargos</t>
  </si>
  <si>
    <t>TF</t>
  </si>
  <si>
    <t>TF Energia</t>
  </si>
  <si>
    <t>TF Químicos</t>
  </si>
  <si>
    <t>TF Encargos</t>
  </si>
  <si>
    <t>---------</t>
  </si>
  <si>
    <t>Notas explicativas</t>
  </si>
  <si>
    <t>Diferimento 1ª RTP</t>
  </si>
  <si>
    <t>CVA  2020</t>
  </si>
  <si>
    <t>Suspensão IRT 2020</t>
  </si>
  <si>
    <t>Substituição IGP-M por IPCA IRT 2020</t>
  </si>
  <si>
    <t>COMPOSIÇÃO DO CÁLCULO (EM R$/m³)</t>
  </si>
  <si>
    <t>COMPARATIVO DA COMPOSIÇÃO TARIFÁRIA (2018 - 2022)</t>
  </si>
  <si>
    <t>REAJUSTE FINAL³</t>
  </si>
  <si>
    <t>Ajuste Compensatórios Ordinários</t>
  </si>
  <si>
    <t>Ajuste Compensatórios Extraordinário</t>
  </si>
  <si>
    <t>Ajuste Compensatório Ciclo</t>
  </si>
  <si>
    <t>IRT 2018</t>
  </si>
  <si>
    <t>IRT 2019</t>
  </si>
  <si>
    <t>IRT 2020</t>
  </si>
  <si>
    <r>
      <t xml:space="preserve">IRT 2022 </t>
    </r>
    <r>
      <rPr>
        <b/>
        <vertAlign val="superscript"/>
        <sz val="10"/>
        <color indexed="9"/>
        <rFont val="Calibri"/>
        <family val="2"/>
      </rPr>
      <t>5</t>
    </r>
  </si>
  <si>
    <t>MERCADO REFERÊNCIA</t>
  </si>
  <si>
    <t>CUSTO VPA REFERÊNCIA</t>
  </si>
  <si>
    <t>CUSTO FINANCEIRO</t>
  </si>
  <si>
    <t>DIFERIMENTO</t>
  </si>
  <si>
    <t>COMPENSAÇÕES²</t>
  </si>
  <si>
    <t xml:space="preserve">TARIFA MÉDIA SEM COMPENSAÇÕES (R$ / M3) </t>
  </si>
  <si>
    <r>
      <t>2ª RTP 2021 
(1ª fase)</t>
    </r>
    <r>
      <rPr>
        <b/>
        <vertAlign val="superscript"/>
        <sz val="10"/>
        <color indexed="9"/>
        <rFont val="Calibri"/>
        <family val="2"/>
      </rPr>
      <t>4</t>
    </r>
  </si>
  <si>
    <r>
      <t>2ª RTP 2023
 (2ª fase - final)</t>
    </r>
    <r>
      <rPr>
        <b/>
        <vertAlign val="superscript"/>
        <sz val="10"/>
        <color indexed="9"/>
        <rFont val="Calibri"/>
        <family val="2"/>
      </rPr>
      <t>6</t>
    </r>
  </si>
  <si>
    <t>Alteração data base na 1ª RTP</t>
  </si>
  <si>
    <t>DADOS PARA CÁLCULO DA TA E TF</t>
  </si>
  <si>
    <t>IRPJ e CSLL (1º Ciclo Tarifário)</t>
  </si>
  <si>
    <t xml:space="preserve">DADOS PARA CÁLCULO DO ÍNDICE DE REAJUSTE DA TB </t>
  </si>
  <si>
    <t>ÍNDICE DE REAJUSTE DA PARCELA B (IRB)</t>
  </si>
  <si>
    <t>TARIFA MÉDIA + COMPENSAÇÕES (R$/M³)³</t>
  </si>
  <si>
    <t>2023</t>
  </si>
  <si>
    <r>
      <t>2022</t>
    </r>
    <r>
      <rPr>
        <b/>
        <vertAlign val="superscript"/>
        <sz val="10"/>
        <color indexed="9"/>
        <rFont val="Calibri"/>
        <family val="2"/>
      </rPr>
      <t>6</t>
    </r>
  </si>
  <si>
    <r>
      <t>IRT 2024</t>
    </r>
    <r>
      <rPr>
        <b/>
        <vertAlign val="superscript"/>
        <sz val="10"/>
        <color indexed="9"/>
        <rFont val="Calibri"/>
        <family val="2"/>
      </rPr>
      <t>7</t>
    </r>
  </si>
  <si>
    <t>COMPARATIVO REAJUSTES TARIFÁRIOS 2018 - 2025</t>
  </si>
  <si>
    <t xml:space="preserve">TARIFA MÉDIA VERIFICADA na RTP (R$/M³) </t>
  </si>
  <si>
    <r>
      <t>3ª RTP 2025</t>
    </r>
    <r>
      <rPr>
        <b/>
        <vertAlign val="superscript"/>
        <sz val="10"/>
        <color rgb="FFFFFFFF"/>
        <rFont val="Calibri"/>
        <family val="2"/>
      </rPr>
      <t>8</t>
    </r>
  </si>
  <si>
    <r>
      <t>1 - Dados referentes ao mercado foram convertidos em virtude da alteração na estrutura tarifária que passou de 10 m³ (CMF - Consumo Mínimo Faturável) para 5 m³.
2 - Compensações ocorridas em:
2018 – Decorrente da alteração da data-base em 2017, que passou do mês de março para o mês de abril a partir da 1ª Revisão Tarifária Periódica da Sanepar, gerando a necessidade da atualização dos valores recebidos nos meses de abril e maio pelo IPCA, devido ao período ultrapassar 12 meses do reajuste tarifário anterior.
2021 – Compensações preliminares consideradas pela AGEPAR na 1ª fase da 2ª RTP Sanepar, referentes à: Saldo do Diferimento Tarifário oriundo da 1ª RTP; Saldo da Conta Gráfica dos Custos Não Gerenciáveis de 2020 (Parcela A); Suspensão do IRT 2020, Substituição IGP-M por IPCA no IRT 2020 e IRPJ e CSLL (1º Ciclo Tarifário).
2023 - Ao finalizar a 2ª RTP, a Agepar consolidou as informações sobre compensação e segregou em 3 grupos: ajustes compensatórios ordinários, ajuste compensatórios extraordinários e ajuste compensatório do ciclo.
2025 - Ao finalizar a 3ª RTP, a Agepar consolidou as informações sobre compensação e segregou em 2 grupos: ajustes compensatórios ordinários, ajuste compensatórios extraordinários.
3 - A AGEPAR calcula a tarifa média líquida de Cofins/Pasep. O imposto é acrescentado no repasse ao cliente, por meio da estrutura tarifária.  Ainda, os valores podem apresentar diferenças na 4ª casa decimal em virtude de arredondamento.
4 - Tarifa homologada Resolução 15/2021 - AGEPAR em 14/04/2021.
5 - Manutenção da Parcela B aprovada na 1ª fase da 2ª RTP - Resolução 009/2022 - AGEPAR em 13/04/2022; Valores extraídos da Informação Técnica 27/2022 DRE/CES da AGEPAR (e-protocolo 18.683.726-6, fls. 64/65 Mov. 10), exceto o valor da Parcela B para o IRT 2022.
6 - Em virtude das alterações nas metodologias decorrentes da 2ª fase da 2ª RTP, a composição tarifária foi segregada em tarifa média e Compensações (Ajustes compensatórios). O reajuste de 8,2327% foi aprovado pela Resolução 012/2023 - AGEPAR em 24/04/2023.
7 - O IRT 2024 foi realizado com base na Nota Técnica 10/2023 - Agepar - DRE/CSB. A referida Nota determina que o índice de reajuste tarifário é obtido através da multiplicação da participação de cada parcela na tarifa pela variação do seu respectivo indexador, deduzido pelo percentual referente ao Fator-X. Assim, o cálculo do reajuste não parte da variação do valor da tarifa por m</t>
    </r>
    <r>
      <rPr>
        <vertAlign val="superscript"/>
        <sz val="9"/>
        <color indexed="8"/>
        <rFont val="Calibri"/>
        <family val="2"/>
      </rPr>
      <t>3</t>
    </r>
    <r>
      <rPr>
        <sz val="9"/>
        <color indexed="8"/>
        <rFont val="Calibri"/>
        <family val="2"/>
      </rPr>
      <t>,</t>
    </r>
    <r>
      <rPr>
        <vertAlign val="superscript"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portanto não se apresenta mais a composição do cálculo em R$/m</t>
    </r>
    <r>
      <rPr>
        <vertAlign val="superscript"/>
        <sz val="9"/>
        <color indexed="8"/>
        <rFont val="Calibri"/>
        <family val="2"/>
      </rPr>
      <t xml:space="preserve">3 </t>
    </r>
    <r>
      <rPr>
        <sz val="9"/>
        <color indexed="8"/>
        <rFont val="Calibri"/>
        <family val="2"/>
      </rPr>
      <t>por parcela tarifária (apenas R$/m3 da tarifa média total)</t>
    </r>
    <r>
      <rPr>
        <vertAlign val="superscript"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. O reajuste de 2,9577% foi aprovado pela Resolução 019/2024 - AGEPAR em 10/04/2024.
8 - A 3</t>
    </r>
    <r>
      <rPr>
        <vertAlign val="superscript"/>
        <sz val="9"/>
        <color rgb="FF000000"/>
        <rFont val="Calibri"/>
        <family val="2"/>
      </rPr>
      <t>a</t>
    </r>
    <r>
      <rPr>
        <sz val="9"/>
        <color indexed="8"/>
        <rFont val="Calibri"/>
        <family val="2"/>
      </rPr>
      <t xml:space="preserve"> RTP, 2025, foi realizado com base na Nota Técnica 6/2025 - Agepar - DRE/CSB. O reposicionamento de 3,7753% foi aprovado pela Resolução 010/2025 - AGEPAR em 15/04/2025.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</si>
</sst>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* #,##0\ ;* \(#,##0\);* \-#\ ;@\ "/>
    <numFmt numFmtId="165" formatCode="* #,##0\ ;\-* #,##0\ ;* \-#\ ;@\ "/>
    <numFmt numFmtId="166" formatCode="* #,##0.00\ ;* \(#,##0.00\);* \-#.00\ ;@\ "/>
    <numFmt numFmtId="167" formatCode="* #,##0.00\ ;\-* #,##0.00\ ;* \-#\ ;@\ "/>
    <numFmt numFmtId="168" formatCode="0.0000%"/>
    <numFmt numFmtId="169" formatCode="0.0000"/>
    <numFmt numFmtId="170" formatCode="0.00000"/>
    <numFmt numFmtId="171" formatCode="0.000%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sz val="8"/>
      <color indexed="8"/>
      <name val="Calibri"/>
      <family val="2"/>
    </font>
    <font>
      <b/>
      <vertAlign val="superscript"/>
      <sz val="10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</font>
    <font>
      <b/>
      <sz val="11"/>
      <color theme="8" tint="-0.249977111117893"/>
      <name val="Calibri"/>
      <family val="2"/>
    </font>
    <font>
      <b/>
      <vertAlign val="superscript"/>
      <sz val="10"/>
      <color rgb="FFFFFFFF"/>
      <name val="Calibri"/>
      <family val="2"/>
    </font>
    <font>
      <vertAlign val="superscript"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40"/>
      </patternFill>
    </fill>
    <fill>
      <patternFill patternType="solid">
        <fgColor rgb="FFD9E1F2"/>
        <bgColor indexed="38"/>
      </patternFill>
    </fill>
    <fill>
      <patternFill patternType="solid">
        <fgColor rgb="FF0070C0"/>
        <bgColor indexed="64"/>
      </patternFill>
    </fill>
    <fill>
      <patternFill patternType="solid">
        <fgColor rgb="FFD9E1F2"/>
        <bgColor indexed="23"/>
      </patternFill>
    </fill>
    <fill>
      <patternFill patternType="solid">
        <fgColor rgb="FFD9E1F2"/>
        <bgColor indexed="55"/>
      </patternFill>
    </fill>
    <fill>
      <patternFill patternType="solid">
        <fgColor rgb="FFECF0F8"/>
        <bgColor indexed="64"/>
      </patternFill>
    </fill>
    <fill>
      <patternFill patternType="solid">
        <fgColor rgb="FFD9E1F2"/>
        <bgColor indexed="42"/>
      </patternFill>
    </fill>
    <fill>
      <patternFill patternType="solid">
        <fgColor rgb="FFD9E1F2"/>
        <bgColor indexed="40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5" fillId="3" borderId="1" xfId="2" applyNumberFormat="1" applyFont="1" applyFill="1" applyBorder="1" applyAlignment="1" applyProtection="1">
      <alignment horizontal="center" vertical="center"/>
      <protection locked="0"/>
    </xf>
    <xf numFmtId="166" fontId="5" fillId="3" borderId="1" xfId="2" applyNumberFormat="1" applyFont="1" applyFill="1" applyBorder="1" applyAlignment="1" applyProtection="1">
      <alignment horizontal="center" vertical="center"/>
      <protection locked="0"/>
    </xf>
    <xf numFmtId="167" fontId="6" fillId="0" borderId="1" xfId="2" applyNumberFormat="1" applyFont="1" applyFill="1" applyBorder="1" applyAlignment="1" applyProtection="1">
      <alignment horizontal="center" vertical="center"/>
      <protection locked="0"/>
    </xf>
    <xf numFmtId="43" fontId="6" fillId="0" borderId="1" xfId="2" applyFont="1" applyFill="1" applyBorder="1" applyAlignment="1" applyProtection="1">
      <alignment vertical="top" wrapText="1"/>
    </xf>
    <xf numFmtId="166" fontId="6" fillId="0" borderId="1" xfId="2" applyNumberFormat="1" applyFont="1" applyFill="1" applyBorder="1" applyAlignment="1" applyProtection="1">
      <alignment vertical="top" wrapText="1"/>
    </xf>
    <xf numFmtId="166" fontId="6" fillId="0" borderId="1" xfId="2" applyNumberFormat="1" applyFont="1" applyFill="1" applyBorder="1" applyAlignment="1" applyProtection="1">
      <alignment horizontal="center" vertical="center"/>
      <protection locked="0"/>
    </xf>
    <xf numFmtId="166" fontId="6" fillId="0" borderId="1" xfId="2" applyNumberFormat="1" applyFont="1" applyFill="1" applyBorder="1" applyAlignment="1" applyProtection="1">
      <alignment horizontal="right" vertical="top" wrapText="1"/>
    </xf>
    <xf numFmtId="168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5" fillId="4" borderId="2" xfId="2" applyNumberFormat="1" applyFont="1" applyFill="1" applyBorder="1" applyAlignment="1" applyProtection="1">
      <alignment horizontal="centerContinuous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  <protection locked="0"/>
    </xf>
    <xf numFmtId="169" fontId="5" fillId="0" borderId="3" xfId="2" applyNumberFormat="1" applyFont="1" applyFill="1" applyBorder="1" applyAlignment="1" applyProtection="1">
      <alignment horizontal="center" vertical="center"/>
      <protection locked="0"/>
    </xf>
    <xf numFmtId="169" fontId="6" fillId="0" borderId="3" xfId="1" applyNumberFormat="1" applyFont="1" applyFill="1" applyBorder="1" applyAlignment="1" applyProtection="1">
      <alignment horizontal="center" vertical="center"/>
      <protection locked="0"/>
    </xf>
    <xf numFmtId="170" fontId="6" fillId="5" borderId="3" xfId="2" quotePrefix="1" applyNumberFormat="1" applyFont="1" applyFill="1" applyBorder="1" applyAlignment="1" applyProtection="1">
      <alignment horizontal="center" vertical="center"/>
      <protection locked="0"/>
    </xf>
    <xf numFmtId="169" fontId="6" fillId="5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164" fontId="5" fillId="5" borderId="1" xfId="2" applyNumberFormat="1" applyFont="1" applyFill="1" applyBorder="1" applyAlignment="1" applyProtection="1">
      <alignment vertical="top" wrapText="1"/>
    </xf>
    <xf numFmtId="0" fontId="16" fillId="0" borderId="0" xfId="0" applyFont="1"/>
    <xf numFmtId="168" fontId="6" fillId="0" borderId="1" xfId="1" quotePrefix="1" applyNumberFormat="1" applyFont="1" applyFill="1" applyBorder="1" applyAlignment="1" applyProtection="1">
      <alignment horizontal="center"/>
    </xf>
    <xf numFmtId="2" fontId="14" fillId="0" borderId="0" xfId="0" applyNumberFormat="1" applyFont="1"/>
    <xf numFmtId="171" fontId="5" fillId="6" borderId="4" xfId="1" applyNumberFormat="1" applyFont="1" applyFill="1" applyBorder="1" applyAlignment="1" applyProtection="1">
      <alignment horizontal="center" vertical="center"/>
      <protection locked="0"/>
    </xf>
    <xf numFmtId="168" fontId="5" fillId="6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Continuous" vertical="center"/>
      <protection locked="0"/>
    </xf>
    <xf numFmtId="0" fontId="17" fillId="0" borderId="0" xfId="0" applyFont="1" applyFill="1" applyBorder="1" applyAlignment="1" applyProtection="1">
      <alignment horizontal="centerContinuous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64" fontId="5" fillId="5" borderId="1" xfId="2" applyNumberFormat="1" applyFont="1" applyFill="1" applyBorder="1" applyAlignment="1" applyProtection="1">
      <alignment horizontal="center" vertical="top" wrapText="1"/>
    </xf>
    <xf numFmtId="169" fontId="6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9" fontId="5" fillId="5" borderId="3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5" fillId="4" borderId="2" xfId="2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169" fontId="6" fillId="7" borderId="3" xfId="0" applyNumberFormat="1" applyFont="1" applyFill="1" applyBorder="1" applyAlignment="1" applyProtection="1">
      <alignment horizontal="center" vertical="center"/>
      <protection locked="0"/>
    </xf>
    <xf numFmtId="168" fontId="6" fillId="7" borderId="1" xfId="1" quotePrefix="1" applyNumberFormat="1" applyFont="1" applyFill="1" applyBorder="1" applyAlignment="1" applyProtection="1">
      <alignment horizont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quotePrefix="1" applyNumberFormat="1" applyFont="1" applyFill="1" applyBorder="1" applyAlignment="1" applyProtection="1">
      <alignment horizontal="center" vertical="center" wrapText="1"/>
    </xf>
    <xf numFmtId="169" fontId="5" fillId="8" borderId="2" xfId="0" applyNumberFormat="1" applyFont="1" applyFill="1" applyBorder="1" applyAlignment="1" applyProtection="1">
      <alignment horizontal="center" vertical="center"/>
      <protection locked="0"/>
    </xf>
    <xf numFmtId="169" fontId="5" fillId="8" borderId="3" xfId="0" applyNumberFormat="1" applyFont="1" applyFill="1" applyBorder="1" applyAlignment="1" applyProtection="1">
      <alignment horizontal="center" vertical="center"/>
      <protection locked="0"/>
    </xf>
    <xf numFmtId="169" fontId="5" fillId="8" borderId="3" xfId="1" applyNumberFormat="1" applyFont="1" applyFill="1" applyBorder="1" applyAlignment="1" applyProtection="1">
      <alignment horizontal="center" vertical="center"/>
      <protection locked="0"/>
    </xf>
    <xf numFmtId="168" fontId="6" fillId="0" borderId="1" xfId="1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justify" vertical="center" wrapText="1"/>
      <protection locked="0"/>
    </xf>
    <xf numFmtId="0" fontId="15" fillId="4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5" fillId="6" borderId="9" xfId="0" applyFont="1" applyFill="1" applyBorder="1" applyAlignment="1" applyProtection="1">
      <alignment vertical="center"/>
      <protection locked="0"/>
    </xf>
    <xf numFmtId="0" fontId="5" fillId="6" borderId="1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5" fillId="9" borderId="5" xfId="0" quotePrefix="1" applyFont="1" applyFill="1" applyBorder="1" applyAlignment="1" applyProtection="1">
      <alignment vertical="center"/>
      <protection locked="0"/>
    </xf>
    <xf numFmtId="0" fontId="5" fillId="9" borderId="6" xfId="0" quotePrefix="1" applyFont="1" applyFill="1" applyBorder="1" applyAlignment="1" applyProtection="1">
      <alignment vertical="center"/>
      <protection locked="0"/>
    </xf>
    <xf numFmtId="0" fontId="5" fillId="9" borderId="5" xfId="0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0" fontId="6" fillId="7" borderId="7" xfId="0" applyFont="1" applyFill="1" applyBorder="1" applyAlignment="1" applyProtection="1">
      <alignment vertical="center"/>
      <protection locked="0"/>
    </xf>
    <xf numFmtId="0" fontId="6" fillId="7" borderId="8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5" fillId="9" borderId="11" xfId="0" applyFont="1" applyFill="1" applyBorder="1" applyAlignment="1" applyProtection="1">
      <alignment vertical="center"/>
      <protection locked="0"/>
    </xf>
    <xf numFmtId="0" fontId="5" fillId="9" borderId="12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18" fillId="0" borderId="0" xfId="0" applyFont="1" applyBorder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0" fillId="0" borderId="0" xfId="0" applyAlignment="1">
      <alignment horizontal="centerContinuous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59"/>
  <sheetViews>
    <sheetView showGridLines="0" tabSelected="1" zoomScale="115" zoomScaleNormal="115" zoomScaleSheetLayoutView="100" workbookViewId="0"/>
  </sheetViews>
  <sheetFormatPr defaultRowHeight="14.4" x14ac:dyDescent="0.3"/>
  <cols>
    <col min="1" max="1" width="2.88671875" customWidth="1"/>
    <col min="3" max="3" width="29.109375" customWidth="1"/>
    <col min="4" max="5" width="14" customWidth="1"/>
    <col min="6" max="8" width="13.88671875" bestFit="1" customWidth="1"/>
    <col min="9" max="9" width="13.44140625" bestFit="1" customWidth="1"/>
    <col min="10" max="10" width="12.44140625" bestFit="1" customWidth="1"/>
    <col min="11" max="11" width="12.44140625" customWidth="1"/>
  </cols>
  <sheetData>
    <row r="2" spans="1:11" x14ac:dyDescent="0.3">
      <c r="A2" s="2"/>
      <c r="B2" s="82" t="s">
        <v>54</v>
      </c>
      <c r="C2" s="81"/>
      <c r="D2" s="82"/>
      <c r="E2" s="83"/>
      <c r="F2" s="83"/>
      <c r="G2" s="83"/>
      <c r="H2" s="83"/>
      <c r="I2" s="83"/>
      <c r="J2" s="84"/>
      <c r="K2" s="84"/>
    </row>
    <row r="3" spans="1:11" x14ac:dyDescent="0.3">
      <c r="A3" s="2"/>
      <c r="B3" s="31" t="s">
        <v>28</v>
      </c>
      <c r="C3" s="32"/>
      <c r="D3" s="32"/>
      <c r="E3" s="31"/>
      <c r="F3" s="31"/>
      <c r="G3" s="31"/>
      <c r="H3" s="33"/>
      <c r="I3" s="33"/>
    </row>
    <row r="4" spans="1:11" ht="30" customHeight="1" x14ac:dyDescent="0.3">
      <c r="A4" s="3"/>
      <c r="B4" s="79" t="s">
        <v>46</v>
      </c>
      <c r="C4" s="80"/>
      <c r="D4" s="7" t="s">
        <v>0</v>
      </c>
      <c r="E4" s="24">
        <v>2018</v>
      </c>
      <c r="F4" s="24">
        <v>2019</v>
      </c>
      <c r="G4" s="24">
        <v>2020</v>
      </c>
      <c r="H4" s="24">
        <v>2021</v>
      </c>
      <c r="I4" s="49" t="s">
        <v>52</v>
      </c>
      <c r="J4" s="49" t="s">
        <v>51</v>
      </c>
      <c r="K4" s="49">
        <v>2024</v>
      </c>
    </row>
    <row r="5" spans="1:11" x14ac:dyDescent="0.3">
      <c r="A5" s="4"/>
      <c r="B5" s="75" t="s">
        <v>37</v>
      </c>
      <c r="C5" s="76"/>
      <c r="D5" s="25">
        <v>876133319.02195799</v>
      </c>
      <c r="E5" s="25">
        <v>888476162</v>
      </c>
      <c r="F5" s="25">
        <v>927692536</v>
      </c>
      <c r="G5" s="25">
        <v>933405017</v>
      </c>
      <c r="H5" s="25">
        <v>914051693</v>
      </c>
      <c r="I5" s="34" t="s">
        <v>8</v>
      </c>
      <c r="J5" s="34" t="s">
        <v>8</v>
      </c>
      <c r="K5" s="34" t="s">
        <v>8</v>
      </c>
    </row>
    <row r="6" spans="1:11" x14ac:dyDescent="0.3">
      <c r="A6" s="2"/>
      <c r="B6" s="75" t="s">
        <v>38</v>
      </c>
      <c r="C6" s="76"/>
      <c r="D6" s="8">
        <f>SUM(D7:D9)</f>
        <v>508164410.2445296</v>
      </c>
      <c r="E6" s="8">
        <f>SUM(E7:E9)</f>
        <v>606333234.75</v>
      </c>
      <c r="F6" s="9">
        <f>SUM(F7:F9)</f>
        <v>713097278.56999993</v>
      </c>
      <c r="G6" s="9">
        <f>SUM(G7:G9)</f>
        <v>727510964.17658114</v>
      </c>
      <c r="H6" s="9">
        <f>SUM(H7:H9)</f>
        <v>808785585.53999996</v>
      </c>
      <c r="I6" s="9" t="s">
        <v>8</v>
      </c>
      <c r="J6" s="9" t="s">
        <v>8</v>
      </c>
      <c r="K6" s="9" t="s">
        <v>8</v>
      </c>
    </row>
    <row r="7" spans="1:11" x14ac:dyDescent="0.3">
      <c r="A7" s="2"/>
      <c r="B7" s="73" t="s">
        <v>1</v>
      </c>
      <c r="C7" s="74"/>
      <c r="D7" s="10">
        <v>378812660.42000002</v>
      </c>
      <c r="E7" s="11">
        <v>424920133.41000003</v>
      </c>
      <c r="F7" s="12">
        <v>473703707.31999993</v>
      </c>
      <c r="G7" s="12">
        <v>454009250.68867028</v>
      </c>
      <c r="H7" s="12">
        <v>568823656.42999995</v>
      </c>
      <c r="I7" s="27" t="s">
        <v>8</v>
      </c>
      <c r="J7" s="27" t="s">
        <v>8</v>
      </c>
      <c r="K7" s="27" t="s">
        <v>8</v>
      </c>
    </row>
    <row r="8" spans="1:11" x14ac:dyDescent="0.3">
      <c r="A8" s="2"/>
      <c r="B8" s="73" t="s">
        <v>2</v>
      </c>
      <c r="C8" s="74"/>
      <c r="D8" s="10">
        <v>82291696.769999996</v>
      </c>
      <c r="E8" s="11">
        <v>79227082.659999996</v>
      </c>
      <c r="F8" s="12">
        <v>119895943.26000002</v>
      </c>
      <c r="G8" s="12">
        <v>145748845.88007781</v>
      </c>
      <c r="H8" s="12">
        <v>140364063.69999999</v>
      </c>
      <c r="I8" s="27" t="s">
        <v>8</v>
      </c>
      <c r="J8" s="27" t="s">
        <v>8</v>
      </c>
      <c r="K8" s="27" t="s">
        <v>8</v>
      </c>
    </row>
    <row r="9" spans="1:11" x14ac:dyDescent="0.3">
      <c r="A9" s="2"/>
      <c r="B9" s="73" t="s">
        <v>3</v>
      </c>
      <c r="C9" s="74"/>
      <c r="D9" s="10">
        <v>47060053.0545296</v>
      </c>
      <c r="E9" s="10">
        <v>102186018.68000001</v>
      </c>
      <c r="F9" s="13">
        <v>119497627.98999999</v>
      </c>
      <c r="G9" s="13">
        <v>127752867.60783307</v>
      </c>
      <c r="H9" s="13">
        <v>99597865.410000026</v>
      </c>
      <c r="I9" s="27" t="s">
        <v>8</v>
      </c>
      <c r="J9" s="27" t="s">
        <v>8</v>
      </c>
      <c r="K9" s="27" t="s">
        <v>8</v>
      </c>
    </row>
    <row r="10" spans="1:11" ht="15" customHeight="1" x14ac:dyDescent="0.3">
      <c r="A10" s="2"/>
      <c r="B10" s="75" t="s">
        <v>39</v>
      </c>
      <c r="C10" s="76"/>
      <c r="D10" s="25">
        <v>-8733220.7274687998</v>
      </c>
      <c r="E10" s="25">
        <f>SUM(E11:E13)</f>
        <v>87824769.560000002</v>
      </c>
      <c r="F10" s="25">
        <f>SUM(F11:F13)</f>
        <v>118521667.11408339</v>
      </c>
      <c r="G10" s="25">
        <f>SUM(G11:G13)</f>
        <v>46915887.265966311</v>
      </c>
      <c r="H10" s="25">
        <f>SUM(H11:H13)</f>
        <v>102386629.15178984</v>
      </c>
      <c r="I10" s="34" t="s">
        <v>8</v>
      </c>
      <c r="J10" s="34" t="s">
        <v>8</v>
      </c>
      <c r="K10" s="34" t="s">
        <v>8</v>
      </c>
    </row>
    <row r="11" spans="1:11" ht="15" customHeight="1" x14ac:dyDescent="0.3">
      <c r="A11" s="2"/>
      <c r="B11" s="73" t="s">
        <v>4</v>
      </c>
      <c r="C11" s="74"/>
      <c r="D11" s="14">
        <v>-21970704.132461999</v>
      </c>
      <c r="E11" s="14">
        <v>35815234.090000004</v>
      </c>
      <c r="F11" s="14">
        <v>47035106.313436948</v>
      </c>
      <c r="G11" s="14">
        <v>-7637506.070001971</v>
      </c>
      <c r="H11" s="14">
        <v>118886194.60045947</v>
      </c>
      <c r="I11" s="27" t="s">
        <v>8</v>
      </c>
      <c r="J11" s="27" t="s">
        <v>8</v>
      </c>
      <c r="K11" s="27" t="s">
        <v>8</v>
      </c>
    </row>
    <row r="12" spans="1:11" x14ac:dyDescent="0.3">
      <c r="A12" s="2"/>
      <c r="B12" s="73" t="s">
        <v>5</v>
      </c>
      <c r="C12" s="74"/>
      <c r="D12" s="14">
        <v>10300684.879256001</v>
      </c>
      <c r="E12" s="14">
        <v>-962455.17</v>
      </c>
      <c r="F12" s="14">
        <v>36070933.503835917</v>
      </c>
      <c r="G12" s="14">
        <v>40924630.551308066</v>
      </c>
      <c r="H12" s="14">
        <v>7485432.0750342105</v>
      </c>
      <c r="I12" s="27" t="s">
        <v>8</v>
      </c>
      <c r="J12" s="27" t="s">
        <v>8</v>
      </c>
      <c r="K12" s="27" t="s">
        <v>8</v>
      </c>
    </row>
    <row r="13" spans="1:11" x14ac:dyDescent="0.3">
      <c r="A13" s="2"/>
      <c r="B13" s="73" t="s">
        <v>6</v>
      </c>
      <c r="C13" s="74"/>
      <c r="D13" s="14">
        <v>2936798.52573724</v>
      </c>
      <c r="E13" s="14">
        <v>52971990.640000001</v>
      </c>
      <c r="F13" s="14">
        <v>35415627.296810523</v>
      </c>
      <c r="G13" s="14">
        <v>13628762.78466022</v>
      </c>
      <c r="H13" s="14">
        <v>-23984997.523703836</v>
      </c>
      <c r="I13" s="27" t="s">
        <v>8</v>
      </c>
      <c r="J13" s="27" t="s">
        <v>8</v>
      </c>
      <c r="K13" s="27" t="s">
        <v>8</v>
      </c>
    </row>
    <row r="14" spans="1:11" x14ac:dyDescent="0.3">
      <c r="A14" s="2"/>
      <c r="B14" s="38"/>
      <c r="C14" s="38"/>
      <c r="D14" s="26"/>
      <c r="E14" s="26"/>
      <c r="F14" s="5"/>
      <c r="G14" s="1"/>
      <c r="H14" s="3"/>
      <c r="I14" s="3"/>
      <c r="J14" s="3"/>
      <c r="K14" s="3"/>
    </row>
    <row r="15" spans="1:11" ht="30" customHeight="1" x14ac:dyDescent="0.3">
      <c r="A15" s="2"/>
      <c r="B15" s="79" t="s">
        <v>48</v>
      </c>
      <c r="C15" s="80"/>
      <c r="D15" s="7" t="s">
        <v>0</v>
      </c>
      <c r="E15" s="24">
        <v>2018</v>
      </c>
      <c r="F15" s="24">
        <v>2019</v>
      </c>
      <c r="G15" s="24">
        <v>2020</v>
      </c>
      <c r="H15" s="48">
        <v>2021</v>
      </c>
      <c r="I15" s="24">
        <v>2022</v>
      </c>
      <c r="J15" s="24">
        <v>2023</v>
      </c>
      <c r="K15" s="24">
        <v>2024</v>
      </c>
    </row>
    <row r="16" spans="1:11" x14ac:dyDescent="0.3">
      <c r="A16" s="2"/>
      <c r="B16" s="73" t="s">
        <v>7</v>
      </c>
      <c r="C16" s="74"/>
      <c r="D16" s="53">
        <v>1.1014387633798733E-2</v>
      </c>
      <c r="E16" s="53">
        <v>5.3277302000274217E-2</v>
      </c>
      <c r="F16" s="53">
        <v>4.3669901619459099E-2</v>
      </c>
      <c r="G16" s="53" t="s">
        <v>8</v>
      </c>
      <c r="H16" s="53" t="s">
        <v>8</v>
      </c>
      <c r="I16" s="53" t="s">
        <v>8</v>
      </c>
      <c r="J16" s="53" t="s">
        <v>8</v>
      </c>
      <c r="K16" s="53" t="s">
        <v>8</v>
      </c>
    </row>
    <row r="17" spans="1:11" x14ac:dyDescent="0.3">
      <c r="A17" s="2"/>
      <c r="B17" s="73" t="s">
        <v>9</v>
      </c>
      <c r="C17" s="74"/>
      <c r="D17" s="15">
        <v>7.7000000000000002E-3</v>
      </c>
      <c r="E17" s="15">
        <v>7.7000000000000002E-3</v>
      </c>
      <c r="F17" s="15">
        <v>7.7000000000000002E-3</v>
      </c>
      <c r="G17" s="53" t="s">
        <v>8</v>
      </c>
      <c r="H17" s="27">
        <v>9.7659909594135161E-3</v>
      </c>
      <c r="I17" s="27">
        <v>7.8911587105109991E-4</v>
      </c>
      <c r="J17" s="27">
        <v>7.8911587105109991E-4</v>
      </c>
      <c r="K17" s="27">
        <v>0</v>
      </c>
    </row>
    <row r="18" spans="1:11" x14ac:dyDescent="0.3">
      <c r="A18" s="2"/>
      <c r="B18" s="75" t="s">
        <v>49</v>
      </c>
      <c r="C18" s="76"/>
      <c r="D18" s="30">
        <f>D16-D17</f>
        <v>3.3143876337987325E-3</v>
      </c>
      <c r="E18" s="30">
        <f>E16-E17</f>
        <v>4.5577302000274218E-2</v>
      </c>
      <c r="F18" s="30">
        <f>F16-F17</f>
        <v>3.5969901619459101E-2</v>
      </c>
      <c r="G18" s="30" t="s">
        <v>8</v>
      </c>
      <c r="H18" s="30" t="s">
        <v>8</v>
      </c>
      <c r="I18" s="30" t="s">
        <v>8</v>
      </c>
      <c r="J18" s="30" t="s">
        <v>8</v>
      </c>
      <c r="K18" s="30" t="s">
        <v>8</v>
      </c>
    </row>
    <row r="19" spans="1:11" x14ac:dyDescent="0.3">
      <c r="A19" s="2"/>
      <c r="B19" s="38"/>
      <c r="C19" s="6"/>
      <c r="D19" s="26"/>
      <c r="E19" s="28"/>
      <c r="F19" s="28"/>
      <c r="G19" s="1"/>
      <c r="H19" s="3"/>
      <c r="I19" s="3"/>
      <c r="J19" s="3"/>
      <c r="K19" s="3"/>
    </row>
    <row r="20" spans="1:11" ht="30" customHeight="1" x14ac:dyDescent="0.3">
      <c r="A20" s="2"/>
      <c r="B20" s="77" t="s">
        <v>27</v>
      </c>
      <c r="C20" s="78"/>
      <c r="D20" s="18" t="s">
        <v>33</v>
      </c>
      <c r="E20" s="18" t="s">
        <v>34</v>
      </c>
      <c r="F20" s="18" t="s">
        <v>35</v>
      </c>
      <c r="G20" s="40" t="s">
        <v>43</v>
      </c>
      <c r="H20" s="18" t="s">
        <v>36</v>
      </c>
      <c r="I20" s="24" t="s">
        <v>44</v>
      </c>
      <c r="J20" s="55" t="s">
        <v>53</v>
      </c>
      <c r="K20" s="24" t="s">
        <v>56</v>
      </c>
    </row>
    <row r="21" spans="1:11" x14ac:dyDescent="0.3">
      <c r="A21" s="2"/>
      <c r="B21" s="69" t="s">
        <v>13</v>
      </c>
      <c r="C21" s="70"/>
      <c r="D21" s="50">
        <f>SUM(D22:D24)</f>
        <v>0.58000808691056505</v>
      </c>
      <c r="E21" s="50">
        <f>SUM(E22:E24)</f>
        <v>0.68244175891575587</v>
      </c>
      <c r="F21" s="50">
        <f>SUM(F22:F24)</f>
        <v>0.76867846931776973</v>
      </c>
      <c r="G21" s="50">
        <f>SUM(G22:G24)</f>
        <v>0.77900000000000003</v>
      </c>
      <c r="H21" s="50">
        <f>SUM(H22:H24)</f>
        <v>0.88483571742588518</v>
      </c>
      <c r="I21" s="50" t="s">
        <v>8</v>
      </c>
      <c r="J21" s="50" t="s">
        <v>8</v>
      </c>
      <c r="K21" s="50" t="s">
        <v>8</v>
      </c>
    </row>
    <row r="22" spans="1:11" x14ac:dyDescent="0.3">
      <c r="A22" s="2"/>
      <c r="B22" s="65" t="s">
        <v>14</v>
      </c>
      <c r="C22" s="66"/>
      <c r="D22" s="19">
        <f>D7/D5</f>
        <v>0.43236874137246006</v>
      </c>
      <c r="E22" s="19">
        <f>E7/E5</f>
        <v>0.47825721339949695</v>
      </c>
      <c r="F22" s="19">
        <f>F7/F5</f>
        <v>0.51062576116274794</v>
      </c>
      <c r="G22" s="19">
        <f>ROUND(G7/G5,3)</f>
        <v>0.48599999999999999</v>
      </c>
      <c r="H22" s="19">
        <v>0.62231016121535698</v>
      </c>
      <c r="I22" s="27" t="s">
        <v>8</v>
      </c>
      <c r="J22" s="27" t="s">
        <v>8</v>
      </c>
      <c r="K22" s="27" t="s">
        <v>8</v>
      </c>
    </row>
    <row r="23" spans="1:11" x14ac:dyDescent="0.3">
      <c r="A23" s="2"/>
      <c r="B23" s="65" t="s">
        <v>15</v>
      </c>
      <c r="C23" s="66"/>
      <c r="D23" s="19">
        <f>D8/D5</f>
        <v>9.3925998456334897E-2</v>
      </c>
      <c r="E23" s="19">
        <f>E8/E5</f>
        <v>8.9171872075505379E-2</v>
      </c>
      <c r="F23" s="19">
        <f>F8/F5</f>
        <v>0.12924103472575532</v>
      </c>
      <c r="G23" s="19">
        <f>ROUND(G8/G5,3)</f>
        <v>0.156</v>
      </c>
      <c r="H23" s="19">
        <v>0.15356250064951193</v>
      </c>
      <c r="I23" s="27" t="s">
        <v>8</v>
      </c>
      <c r="J23" s="27" t="s">
        <v>8</v>
      </c>
      <c r="K23" s="27" t="s">
        <v>8</v>
      </c>
    </row>
    <row r="24" spans="1:11" x14ac:dyDescent="0.3">
      <c r="A24" s="2"/>
      <c r="B24" s="65" t="s">
        <v>16</v>
      </c>
      <c r="C24" s="66"/>
      <c r="D24" s="19">
        <f>D9/D5</f>
        <v>5.3713347081770058E-2</v>
      </c>
      <c r="E24" s="19">
        <f>E9/E5</f>
        <v>0.1150126734407535</v>
      </c>
      <c r="F24" s="19">
        <f>F9/F5</f>
        <v>0.12881167342926644</v>
      </c>
      <c r="G24" s="19">
        <f>ROUND(G9/G5,3)</f>
        <v>0.13700000000000001</v>
      </c>
      <c r="H24" s="19">
        <v>0.10896305556101632</v>
      </c>
      <c r="I24" s="27" t="s">
        <v>8</v>
      </c>
      <c r="J24" s="27" t="s">
        <v>8</v>
      </c>
      <c r="K24" s="27" t="s">
        <v>8</v>
      </c>
    </row>
    <row r="25" spans="1:11" ht="7.5" customHeight="1" x14ac:dyDescent="0.3">
      <c r="A25" s="2"/>
      <c r="B25" s="41"/>
      <c r="C25" s="41"/>
      <c r="D25" s="19"/>
      <c r="E25" s="19"/>
      <c r="F25" s="19"/>
      <c r="G25" s="19"/>
      <c r="H25" s="19"/>
      <c r="I25" s="19"/>
      <c r="J25" s="19"/>
      <c r="K25" s="19"/>
    </row>
    <row r="26" spans="1:11" x14ac:dyDescent="0.3">
      <c r="A26" s="2"/>
      <c r="B26" s="69" t="s">
        <v>10</v>
      </c>
      <c r="C26" s="70"/>
      <c r="D26" s="51">
        <f>(3.80316038278448*(1+D18))</f>
        <v>3.8157655305265341</v>
      </c>
      <c r="E26" s="51">
        <f>(D26+D27)*(1+E18)</f>
        <v>4.0738537765117258</v>
      </c>
      <c r="F26" s="51">
        <f>(E26+E27)*(1+F18)</f>
        <v>4.3095741388714224</v>
      </c>
      <c r="G26" s="52">
        <v>4.45337850648718</v>
      </c>
      <c r="H26" s="52">
        <f>G26</f>
        <v>4.45337850648718</v>
      </c>
      <c r="I26" s="52" t="s">
        <v>8</v>
      </c>
      <c r="J26" s="52" t="s">
        <v>8</v>
      </c>
      <c r="K26" s="52" t="s">
        <v>8</v>
      </c>
    </row>
    <row r="27" spans="1:11" ht="15" customHeight="1" x14ac:dyDescent="0.3">
      <c r="A27" s="2"/>
      <c r="B27" s="56" t="s">
        <v>11</v>
      </c>
      <c r="C27" s="57"/>
      <c r="D27" s="19">
        <v>8.0506671173055988E-2</v>
      </c>
      <c r="E27" s="21">
        <v>8.6087677515623198E-2</v>
      </c>
      <c r="F27" s="21">
        <v>0</v>
      </c>
      <c r="G27" s="27" t="s">
        <v>8</v>
      </c>
      <c r="H27" s="27" t="s">
        <v>8</v>
      </c>
      <c r="I27" s="27" t="s">
        <v>8</v>
      </c>
      <c r="J27" s="27" t="s">
        <v>8</v>
      </c>
      <c r="K27" s="27" t="s">
        <v>8</v>
      </c>
    </row>
    <row r="28" spans="1:11" ht="15" customHeight="1" x14ac:dyDescent="0.3">
      <c r="A28" s="2"/>
      <c r="B28" s="56" t="s">
        <v>12</v>
      </c>
      <c r="C28" s="57"/>
      <c r="D28" s="19">
        <v>0.11655572730589001</v>
      </c>
      <c r="E28" s="21">
        <v>0.237983104933911</v>
      </c>
      <c r="F28" s="21">
        <f>E28</f>
        <v>0.237983104933911</v>
      </c>
      <c r="G28" s="27" t="s">
        <v>8</v>
      </c>
      <c r="H28" s="27" t="s">
        <v>8</v>
      </c>
      <c r="I28" s="27" t="s">
        <v>8</v>
      </c>
      <c r="J28" s="27" t="s">
        <v>8</v>
      </c>
      <c r="K28" s="27" t="s">
        <v>8</v>
      </c>
    </row>
    <row r="29" spans="1:11" x14ac:dyDescent="0.3">
      <c r="A29" s="2"/>
      <c r="B29" s="71" t="s">
        <v>40</v>
      </c>
      <c r="C29" s="72"/>
      <c r="D29" s="46">
        <f>D27+D28</f>
        <v>0.19706239847894599</v>
      </c>
      <c r="E29" s="46">
        <f>E27+E28</f>
        <v>0.32407078244953419</v>
      </c>
      <c r="F29" s="46">
        <f>F27+F28</f>
        <v>0.237983104933911</v>
      </c>
      <c r="G29" s="47" t="s">
        <v>8</v>
      </c>
      <c r="H29" s="47" t="s">
        <v>8</v>
      </c>
      <c r="I29" s="47" t="s">
        <v>8</v>
      </c>
      <c r="J29" s="47" t="s">
        <v>8</v>
      </c>
      <c r="K29" s="47" t="s">
        <v>8</v>
      </c>
    </row>
    <row r="30" spans="1:11" ht="7.5" customHeight="1" x14ac:dyDescent="0.3">
      <c r="A30" s="2"/>
      <c r="B30" s="41"/>
      <c r="C30" s="41"/>
      <c r="D30" s="19"/>
      <c r="E30" s="19"/>
      <c r="F30" s="19"/>
      <c r="G30" s="19"/>
      <c r="H30" s="19"/>
      <c r="I30" s="19"/>
      <c r="J30" s="19"/>
      <c r="K30" s="19"/>
    </row>
    <row r="31" spans="1:11" x14ac:dyDescent="0.3">
      <c r="A31" s="2"/>
      <c r="B31" s="69" t="s">
        <v>17</v>
      </c>
      <c r="C31" s="70"/>
      <c r="D31" s="51">
        <f>SUM(D32:D34)</f>
        <v>-9.9679130308818701E-3</v>
      </c>
      <c r="E31" s="51">
        <f>SUM(E32:E34)</f>
        <v>9.8848762990221911E-2</v>
      </c>
      <c r="F31" s="51">
        <f>SUM(F32:F34)</f>
        <v>0.12775964289323913</v>
      </c>
      <c r="G31" s="52">
        <f>SUM(G32:G34)</f>
        <v>0</v>
      </c>
      <c r="H31" s="52">
        <f>SUM(H32:H34)</f>
        <v>0.11201404683770971</v>
      </c>
      <c r="I31" s="52" t="s">
        <v>8</v>
      </c>
      <c r="J31" s="52" t="s">
        <v>8</v>
      </c>
      <c r="K31" s="52" t="s">
        <v>8</v>
      </c>
    </row>
    <row r="32" spans="1:11" x14ac:dyDescent="0.3">
      <c r="A32" s="2"/>
      <c r="B32" s="65" t="s">
        <v>18</v>
      </c>
      <c r="C32" s="66"/>
      <c r="D32" s="19">
        <f>D11/D5</f>
        <v>-2.5076896010516134E-2</v>
      </c>
      <c r="E32" s="19">
        <f>E11/E5</f>
        <v>4.0310855396928483E-2</v>
      </c>
      <c r="F32" s="19">
        <f>F11/F5</f>
        <v>5.070118006580248E-2</v>
      </c>
      <c r="G32" s="19">
        <v>0</v>
      </c>
      <c r="H32" s="19">
        <v>0.13006506690038971</v>
      </c>
      <c r="I32" s="19" t="s">
        <v>8</v>
      </c>
      <c r="J32" s="19" t="s">
        <v>8</v>
      </c>
      <c r="K32" s="19" t="s">
        <v>8</v>
      </c>
    </row>
    <row r="33" spans="1:11" x14ac:dyDescent="0.3">
      <c r="A33" s="2"/>
      <c r="B33" s="65" t="s">
        <v>19</v>
      </c>
      <c r="C33" s="66"/>
      <c r="D33" s="19">
        <f>D12/D5</f>
        <v>1.175698339010189E-2</v>
      </c>
      <c r="E33" s="19">
        <f>E12/E5</f>
        <v>-1.0832650454385517E-3</v>
      </c>
      <c r="F33" s="19">
        <f>F12/F5</f>
        <v>3.8882422897747577E-2</v>
      </c>
      <c r="G33" s="19">
        <v>0</v>
      </c>
      <c r="H33" s="19">
        <v>8.1892874684869818E-3</v>
      </c>
      <c r="I33" s="19" t="s">
        <v>8</v>
      </c>
      <c r="J33" s="19" t="s">
        <v>8</v>
      </c>
      <c r="K33" s="19" t="s">
        <v>8</v>
      </c>
    </row>
    <row r="34" spans="1:11" x14ac:dyDescent="0.3">
      <c r="A34" s="2"/>
      <c r="B34" s="65" t="s">
        <v>20</v>
      </c>
      <c r="C34" s="66"/>
      <c r="D34" s="19">
        <f>D13/D5</f>
        <v>3.3519995895323743E-3</v>
      </c>
      <c r="E34" s="19">
        <f>E13/E5</f>
        <v>5.9621172638731977E-2</v>
      </c>
      <c r="F34" s="19">
        <f>F13/F5</f>
        <v>3.8176039929689078E-2</v>
      </c>
      <c r="G34" s="19">
        <v>0</v>
      </c>
      <c r="H34" s="19">
        <v>-2.624030753116699E-2</v>
      </c>
      <c r="I34" s="19" t="s">
        <v>8</v>
      </c>
      <c r="J34" s="19" t="s">
        <v>8</v>
      </c>
      <c r="K34" s="19" t="s">
        <v>8</v>
      </c>
    </row>
    <row r="35" spans="1:11" ht="7.5" customHeight="1" x14ac:dyDescent="0.3">
      <c r="A35" s="2"/>
      <c r="B35" s="41"/>
      <c r="C35" s="41"/>
      <c r="D35" s="19"/>
      <c r="E35" s="19"/>
      <c r="F35" s="19"/>
      <c r="G35" s="19"/>
      <c r="H35" s="19"/>
      <c r="I35" s="19"/>
      <c r="J35" s="19"/>
      <c r="K35" s="19"/>
    </row>
    <row r="36" spans="1:11" ht="15" customHeight="1" x14ac:dyDescent="0.3">
      <c r="A36" s="2"/>
      <c r="B36" s="67" t="s">
        <v>42</v>
      </c>
      <c r="C36" s="68"/>
      <c r="D36" s="51">
        <f>SUM(D21,D26,D31,D29)</f>
        <v>4.582868102885163</v>
      </c>
      <c r="E36" s="51">
        <f>SUM(E21,E26,E31,E29)</f>
        <v>5.1792150808672375</v>
      </c>
      <c r="F36" s="51">
        <f>SUM(F21,F26,F31,F29)</f>
        <v>5.4439953560163428</v>
      </c>
      <c r="G36" s="51">
        <f>SUM(G21,G26,G31,G29)</f>
        <v>5.2323785064871799</v>
      </c>
      <c r="H36" s="51">
        <f>SUM(H21,H26,H31,H29)</f>
        <v>5.4502282707507748</v>
      </c>
      <c r="I36" s="52">
        <v>5.9370119223136202</v>
      </c>
      <c r="J36" s="52" t="s">
        <v>21</v>
      </c>
      <c r="K36" s="52">
        <v>6.6523865500602639</v>
      </c>
    </row>
    <row r="37" spans="1:11" ht="9" customHeight="1" x14ac:dyDescent="0.3">
      <c r="A37" s="2"/>
      <c r="B37" s="41"/>
      <c r="C37" s="41"/>
      <c r="D37" s="19"/>
      <c r="E37" s="19"/>
      <c r="F37" s="19"/>
      <c r="G37" s="19"/>
      <c r="H37" s="19"/>
      <c r="I37" s="19"/>
      <c r="J37" s="19"/>
      <c r="K37" s="19"/>
    </row>
    <row r="38" spans="1:11" ht="15" customHeight="1" x14ac:dyDescent="0.3">
      <c r="A38" s="2"/>
      <c r="B38" s="69" t="s">
        <v>41</v>
      </c>
      <c r="C38" s="70"/>
      <c r="D38" s="51">
        <v>3.61E-2</v>
      </c>
      <c r="E38" s="51">
        <v>0</v>
      </c>
      <c r="F38" s="51">
        <v>0</v>
      </c>
      <c r="G38" s="52">
        <f>SUM(G40:G44)</f>
        <v>0.43512767868563107</v>
      </c>
      <c r="H38" s="52">
        <f>SUM(H40:H44)</f>
        <v>0.49855772079469252</v>
      </c>
      <c r="I38" s="52">
        <f>SUM(I40:I47)</f>
        <v>0.50152024662725414</v>
      </c>
      <c r="J38" s="52" t="s">
        <v>21</v>
      </c>
      <c r="K38" s="52">
        <f>SUM(K45:K46)</f>
        <v>0.18002698413213924</v>
      </c>
    </row>
    <row r="39" spans="1:11" ht="15" customHeight="1" x14ac:dyDescent="0.3">
      <c r="A39" s="2"/>
      <c r="B39" s="56" t="s">
        <v>45</v>
      </c>
      <c r="C39" s="57"/>
      <c r="D39" s="19">
        <v>3.61E-2</v>
      </c>
      <c r="E39" s="27" t="s">
        <v>8</v>
      </c>
      <c r="F39" s="27" t="s">
        <v>8</v>
      </c>
      <c r="G39" s="27" t="s">
        <v>8</v>
      </c>
      <c r="H39" s="27" t="s">
        <v>8</v>
      </c>
      <c r="I39" s="27" t="s">
        <v>8</v>
      </c>
      <c r="J39" s="27" t="s">
        <v>8</v>
      </c>
      <c r="K39" s="27" t="s">
        <v>8</v>
      </c>
    </row>
    <row r="40" spans="1:11" ht="15" customHeight="1" x14ac:dyDescent="0.3">
      <c r="A40" s="2"/>
      <c r="B40" s="56" t="s">
        <v>23</v>
      </c>
      <c r="C40" s="57"/>
      <c r="D40" s="27" t="s">
        <v>8</v>
      </c>
      <c r="E40" s="27" t="s">
        <v>8</v>
      </c>
      <c r="F40" s="27" t="s">
        <v>8</v>
      </c>
      <c r="G40" s="19">
        <v>0.45877220906829302</v>
      </c>
      <c r="H40" s="19">
        <v>0.52763585346825304</v>
      </c>
      <c r="I40" s="19" t="s">
        <v>8</v>
      </c>
      <c r="J40" s="19" t="s">
        <v>8</v>
      </c>
      <c r="K40" s="19" t="s">
        <v>8</v>
      </c>
    </row>
    <row r="41" spans="1:11" ht="15" customHeight="1" x14ac:dyDescent="0.3">
      <c r="A41" s="2"/>
      <c r="B41" s="56" t="s">
        <v>24</v>
      </c>
      <c r="C41" s="57"/>
      <c r="D41" s="27" t="s">
        <v>8</v>
      </c>
      <c r="E41" s="27" t="s">
        <v>8</v>
      </c>
      <c r="F41" s="27" t="s">
        <v>8</v>
      </c>
      <c r="G41" s="19">
        <v>1.19829658143917E-2</v>
      </c>
      <c r="H41" s="19">
        <v>1.3403934219329399E-2</v>
      </c>
      <c r="I41" s="19" t="s">
        <v>8</v>
      </c>
      <c r="J41" s="19" t="s">
        <v>8</v>
      </c>
      <c r="K41" s="19" t="s">
        <v>8</v>
      </c>
    </row>
    <row r="42" spans="1:11" ht="15" customHeight="1" x14ac:dyDescent="0.3">
      <c r="A42" s="2"/>
      <c r="B42" s="56" t="s">
        <v>25</v>
      </c>
      <c r="C42" s="57"/>
      <c r="D42" s="27" t="s">
        <v>8</v>
      </c>
      <c r="E42" s="27" t="s">
        <v>8</v>
      </c>
      <c r="F42" s="27" t="s">
        <v>8</v>
      </c>
      <c r="G42" s="19">
        <v>5.4123558487166601E-2</v>
      </c>
      <c r="H42" s="19">
        <v>6.7529499826694095E-2</v>
      </c>
      <c r="I42" s="19" t="s">
        <v>8</v>
      </c>
      <c r="J42" s="19" t="s">
        <v>8</v>
      </c>
      <c r="K42" s="19" t="s">
        <v>8</v>
      </c>
    </row>
    <row r="43" spans="1:11" ht="15" customHeight="1" x14ac:dyDescent="0.3">
      <c r="A43" s="2"/>
      <c r="B43" s="56" t="s">
        <v>26</v>
      </c>
      <c r="C43" s="57"/>
      <c r="D43" s="27" t="s">
        <v>8</v>
      </c>
      <c r="E43" s="27" t="s">
        <v>8</v>
      </c>
      <c r="F43" s="27" t="s">
        <v>8</v>
      </c>
      <c r="G43" s="19">
        <v>1.56122860212729E-2</v>
      </c>
      <c r="H43" s="19">
        <v>1.8689966652405E-2</v>
      </c>
      <c r="I43" s="19" t="s">
        <v>8</v>
      </c>
      <c r="J43" s="19" t="s">
        <v>8</v>
      </c>
      <c r="K43" s="19" t="s">
        <v>8</v>
      </c>
    </row>
    <row r="44" spans="1:11" ht="15" customHeight="1" x14ac:dyDescent="0.3">
      <c r="A44" s="2"/>
      <c r="B44" s="56" t="s">
        <v>47</v>
      </c>
      <c r="C44" s="57"/>
      <c r="D44" s="27" t="s">
        <v>8</v>
      </c>
      <c r="E44" s="27" t="s">
        <v>8</v>
      </c>
      <c r="F44" s="27" t="s">
        <v>8</v>
      </c>
      <c r="G44" s="19">
        <v>-0.105363340705493</v>
      </c>
      <c r="H44" s="19">
        <v>-0.128701533371989</v>
      </c>
      <c r="I44" s="19" t="s">
        <v>8</v>
      </c>
      <c r="J44" s="19" t="s">
        <v>8</v>
      </c>
      <c r="K44" s="19" t="s">
        <v>8</v>
      </c>
    </row>
    <row r="45" spans="1:11" s="17" customFormat="1" x14ac:dyDescent="0.3">
      <c r="A45" s="16"/>
      <c r="B45" s="56" t="s">
        <v>30</v>
      </c>
      <c r="C45" s="57"/>
      <c r="D45" s="27" t="s">
        <v>8</v>
      </c>
      <c r="E45" s="27" t="s">
        <v>8</v>
      </c>
      <c r="F45" s="27" t="s">
        <v>8</v>
      </c>
      <c r="G45" s="27" t="s">
        <v>8</v>
      </c>
      <c r="H45" s="27" t="s">
        <v>8</v>
      </c>
      <c r="I45" s="35">
        <v>-0.22094598883779656</v>
      </c>
      <c r="J45" s="35" t="s">
        <v>8</v>
      </c>
      <c r="K45" s="35">
        <v>-6.2484302282255133E-3</v>
      </c>
    </row>
    <row r="46" spans="1:11" s="17" customFormat="1" ht="15" customHeight="1" x14ac:dyDescent="0.3">
      <c r="A46" s="16"/>
      <c r="B46" s="56" t="s">
        <v>31</v>
      </c>
      <c r="C46" s="57"/>
      <c r="D46" s="27" t="s">
        <v>8</v>
      </c>
      <c r="E46" s="27" t="s">
        <v>8</v>
      </c>
      <c r="F46" s="27" t="s">
        <v>8</v>
      </c>
      <c r="G46" s="27" t="s">
        <v>8</v>
      </c>
      <c r="H46" s="27" t="s">
        <v>8</v>
      </c>
      <c r="I46" s="35">
        <v>0.7216102806676441</v>
      </c>
      <c r="J46" s="35" t="s">
        <v>8</v>
      </c>
      <c r="K46" s="35">
        <v>0.18627541436036477</v>
      </c>
    </row>
    <row r="47" spans="1:11" s="17" customFormat="1" x14ac:dyDescent="0.3">
      <c r="A47" s="16"/>
      <c r="B47" s="56" t="s">
        <v>32</v>
      </c>
      <c r="C47" s="57"/>
      <c r="D47" s="27" t="s">
        <v>8</v>
      </c>
      <c r="E47" s="27" t="s">
        <v>8</v>
      </c>
      <c r="F47" s="27" t="s">
        <v>8</v>
      </c>
      <c r="G47" s="27" t="s">
        <v>8</v>
      </c>
      <c r="H47" s="27" t="s">
        <v>8</v>
      </c>
      <c r="I47" s="35">
        <v>8.5595479740663716E-4</v>
      </c>
      <c r="J47" s="35" t="s">
        <v>8</v>
      </c>
      <c r="K47" s="35" t="s">
        <v>8</v>
      </c>
    </row>
    <row r="48" spans="1:11" s="17" customFormat="1" x14ac:dyDescent="0.3">
      <c r="A48" s="16"/>
      <c r="B48" s="39"/>
      <c r="C48" s="39"/>
      <c r="D48" s="20"/>
      <c r="E48" s="20"/>
      <c r="F48" s="20"/>
      <c r="G48" s="20"/>
      <c r="H48" s="20"/>
      <c r="I48" s="20"/>
      <c r="J48" s="20"/>
      <c r="K48" s="20"/>
    </row>
    <row r="49" spans="1:11" x14ac:dyDescent="0.3">
      <c r="A49" s="2"/>
      <c r="B49" s="58" t="s">
        <v>50</v>
      </c>
      <c r="C49" s="59"/>
      <c r="D49" s="37">
        <f>SUM(D21,D26,D31,D38,D29)</f>
        <v>4.6189681028851632</v>
      </c>
      <c r="E49" s="37">
        <f>SUM(E21,E26,E31,E38,E29)</f>
        <v>5.1792150808672375</v>
      </c>
      <c r="F49" s="37">
        <f>SUM(F21,F26,F31,F38,F29)</f>
        <v>5.4439953560163428</v>
      </c>
      <c r="G49" s="37">
        <f>SUM(G21,G26,G31,G38)</f>
        <v>5.6675061851728108</v>
      </c>
      <c r="H49" s="37">
        <f>SUM(H21,H26,H31,H38)</f>
        <v>5.9487859915454671</v>
      </c>
      <c r="I49" s="37">
        <f>SUM(I36,I38)</f>
        <v>6.4385321689408741</v>
      </c>
      <c r="J49" s="37">
        <f>ROUND((1+J51)*I49,4)</f>
        <v>6.6289999999999996</v>
      </c>
      <c r="K49" s="37">
        <f>SUM(K36,K38)</f>
        <v>6.832413534192403</v>
      </c>
    </row>
    <row r="50" spans="1:11" x14ac:dyDescent="0.3">
      <c r="A50" s="2"/>
      <c r="B50" s="60" t="s">
        <v>55</v>
      </c>
      <c r="C50" s="61"/>
      <c r="D50" s="22" t="s">
        <v>21</v>
      </c>
      <c r="E50" s="22" t="s">
        <v>21</v>
      </c>
      <c r="F50" s="23">
        <v>5.3583251506458316</v>
      </c>
      <c r="G50" s="22" t="s">
        <v>21</v>
      </c>
      <c r="H50" s="22" t="s">
        <v>21</v>
      </c>
      <c r="I50" s="22" t="s">
        <v>21</v>
      </c>
      <c r="J50" s="22" t="s">
        <v>21</v>
      </c>
      <c r="K50" s="22">
        <v>6.5838508606366863</v>
      </c>
    </row>
    <row r="51" spans="1:11" x14ac:dyDescent="0.3">
      <c r="A51" s="2"/>
      <c r="B51" s="62" t="s">
        <v>29</v>
      </c>
      <c r="C51" s="63"/>
      <c r="D51" s="29">
        <v>5.1205538863814203E-2</v>
      </c>
      <c r="E51" s="29">
        <f>E49/D49-1</f>
        <v>0.12129267089593565</v>
      </c>
      <c r="F51" s="29">
        <f>F49/E49-1</f>
        <v>5.1123629935208026E-2</v>
      </c>
      <c r="G51" s="30">
        <f>G49/F50-1</f>
        <v>5.7701058788810933E-2</v>
      </c>
      <c r="H51" s="30">
        <f>H49/G49-1</f>
        <v>4.9630260150140382E-2</v>
      </c>
      <c r="I51" s="30" t="str">
        <f>TEXT(I49/H49-1,"0,0000%")</f>
        <v>8,2327%</v>
      </c>
      <c r="J51" s="30">
        <v>2.9577007868256205E-2</v>
      </c>
      <c r="K51" s="30">
        <f>K49/K50 - 1</f>
        <v>3.7753387617240008E-2</v>
      </c>
    </row>
    <row r="52" spans="1:11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11" x14ac:dyDescent="0.3">
      <c r="A53" s="2"/>
      <c r="B53" s="45" t="s">
        <v>22</v>
      </c>
      <c r="C53" s="1"/>
      <c r="D53" s="1"/>
      <c r="E53" s="1"/>
      <c r="F53" s="1"/>
      <c r="G53" s="1"/>
      <c r="H53" s="1"/>
      <c r="I53" s="1"/>
    </row>
    <row r="54" spans="1:11" ht="252" customHeight="1" x14ac:dyDescent="0.3">
      <c r="A54" s="2"/>
      <c r="B54" s="64" t="s">
        <v>57</v>
      </c>
      <c r="C54" s="64"/>
      <c r="D54" s="64"/>
      <c r="E54" s="64"/>
      <c r="F54" s="64"/>
      <c r="G54" s="64"/>
      <c r="H54" s="64"/>
      <c r="I54" s="64"/>
      <c r="J54" s="64"/>
      <c r="K54" s="54"/>
    </row>
    <row r="55" spans="1:11" ht="102" customHeight="1" x14ac:dyDescent="0.3">
      <c r="A55" s="2"/>
      <c r="B55" s="36"/>
      <c r="C55" s="36"/>
      <c r="D55" s="36"/>
      <c r="E55" s="36"/>
      <c r="F55" s="36"/>
      <c r="G55" s="36"/>
      <c r="H55" s="36"/>
      <c r="I55" s="42"/>
    </row>
    <row r="56" spans="1:11" x14ac:dyDescent="0.3">
      <c r="A56" s="2"/>
      <c r="B56" s="36"/>
      <c r="C56" s="36"/>
      <c r="D56" s="36"/>
      <c r="E56" s="36"/>
      <c r="F56" s="36"/>
      <c r="G56" s="36"/>
      <c r="H56" s="36"/>
      <c r="I56" s="43"/>
    </row>
    <row r="57" spans="1:11" x14ac:dyDescent="0.3">
      <c r="A57" s="1"/>
      <c r="B57" s="36"/>
      <c r="C57" s="36"/>
      <c r="D57" s="36"/>
      <c r="E57" s="36"/>
      <c r="F57" s="36"/>
      <c r="G57" s="36"/>
      <c r="H57" s="36"/>
      <c r="I57" s="43"/>
    </row>
    <row r="58" spans="1:11" ht="29.25" customHeight="1" x14ac:dyDescent="0.3">
      <c r="A58" s="1"/>
      <c r="B58" s="36"/>
      <c r="C58" s="36"/>
      <c r="D58" s="36"/>
      <c r="E58" s="36"/>
      <c r="F58" s="36"/>
      <c r="G58" s="36"/>
      <c r="H58" s="36"/>
      <c r="I58" s="43"/>
    </row>
    <row r="59" spans="1:11" ht="21" customHeight="1" x14ac:dyDescent="0.3">
      <c r="B59" s="36"/>
      <c r="C59" s="36"/>
      <c r="D59" s="36"/>
      <c r="E59" s="36"/>
      <c r="F59" s="36"/>
      <c r="G59" s="36"/>
      <c r="H59" s="36"/>
      <c r="I59" s="44"/>
    </row>
  </sheetData>
  <mergeCells count="42">
    <mergeCell ref="B54:J54"/>
    <mergeCell ref="B34:C34"/>
    <mergeCell ref="B38:C38"/>
    <mergeCell ref="B20:C20"/>
    <mergeCell ref="B4:C4"/>
    <mergeCell ref="B9:C9"/>
    <mergeCell ref="B17:C17"/>
    <mergeCell ref="B16:C16"/>
    <mergeCell ref="B12:C12"/>
    <mergeCell ref="B15:C15"/>
    <mergeCell ref="B8:C8"/>
    <mergeCell ref="B22:C22"/>
    <mergeCell ref="B23:C23"/>
    <mergeCell ref="B5:C5"/>
    <mergeCell ref="B18:C18"/>
    <mergeCell ref="B51:C51"/>
    <mergeCell ref="B33:C33"/>
    <mergeCell ref="B29:C29"/>
    <mergeCell ref="B49:C49"/>
    <mergeCell ref="B50:C50"/>
    <mergeCell ref="B41:C41"/>
    <mergeCell ref="B40:C40"/>
    <mergeCell ref="B45:C45"/>
    <mergeCell ref="B47:C47"/>
    <mergeCell ref="B36:C36"/>
    <mergeCell ref="B44:C44"/>
    <mergeCell ref="B43:C43"/>
    <mergeCell ref="B42:C42"/>
    <mergeCell ref="B32:C32"/>
    <mergeCell ref="B26:C26"/>
    <mergeCell ref="B28:C28"/>
    <mergeCell ref="B21:C21"/>
    <mergeCell ref="B46:C46"/>
    <mergeCell ref="B39:C39"/>
    <mergeCell ref="B24:C24"/>
    <mergeCell ref="B27:C27"/>
    <mergeCell ref="B31:C31"/>
    <mergeCell ref="B10:C10"/>
    <mergeCell ref="B13:C13"/>
    <mergeCell ref="B11:C11"/>
    <mergeCell ref="B6:C6"/>
    <mergeCell ref="B7:C7"/>
  </mergeCells>
  <pageMargins left="0.51181102362204722" right="0.51181102362204722" top="0.78740157480314965" bottom="0.78740157480314965" header="0.31496062992125984" footer="0.31496062992125984"/>
  <pageSetup paperSize="9" scale="45" orientation="portrait" r:id="rId1"/>
  <headerFooter>
    <oddHeader>&amp;L&amp;G&amp;R&amp;G</oddHeader>
  </headerFooter>
  <ignoredErrors>
    <ignoredError sqref="D49:H50 D21:H35 D40:H44 I40:I50 D52:H53 D51:F51 D36:I36 D38:I38 D18:E18 E6:H6" unlockedFormula="1"/>
    <ignoredError sqref="G51:I51" formula="1" unlockedFormula="1"/>
    <ignoredError sqref="D6" formulaRange="1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zMC8wNS8yMDIzIDE0OjI3OjEyPC9EYXRlVGltZT48TGFiZWxTdHJpbmc+Tm8gTWFya2luZzwvTGFiZWxTdHJpbmc+PC9pdGVtPjxpdGVtPjxzaXNsIHNpc2xWZXJzaW9uPSIwIiBwb2xpY3k9ImVmOGFmMzlhLTFiZjItNGI4OS1hN2I3LWRmMmVkNDkwZGYyMSIgb3JpZ2luPSJ1c2VyU2VsZWN0ZWQiPjxlbGVtZW50IHVpZD0iODJkZGEzZGItMjdiZi00Y2Q0LTg4MzctYWM0OTc0NzFhYjI3IiB2YWx1ZT0iIiB4bWxucz0iaHR0cDovL3d3dy5ib2xkb25qYW1lcy5jb20vMjAwOC8wMS9zaWUvaW50ZXJuYWwvbGFiZWwiIC8+PC9zaXNsPjxVc2VyTmFtZT5TQU5FUEFSXHMwMTQ1MjE8L1VzZXJOYW1lPjxEYXRlVGltZT4yOC8wNC8yMDI1IDE3OjIwOjI1PC9EYXRlVGltZT48TGFiZWxTdHJpbmc+SW5mb3JtYSYjeEU3OyYjeEUzO28gUCYjeEZBO2JsaWNh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>
  <element uid="82dda3db-27bf-4cd4-8837-ac497471ab27" value=""/>
</sisl>
</file>

<file path=customXml/itemProps1.xml><?xml version="1.0" encoding="utf-8"?>
<ds:datastoreItem xmlns:ds="http://schemas.openxmlformats.org/officeDocument/2006/customXml" ds:itemID="{0B7EB282-A608-4E1B-A300-B9B5EC308D2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8D00533-64BD-472C-AF4B-03FCF299C15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Comparativo de Tarifas 2025</vt:lpstr>
      <vt:lpstr>'Comparativo de Tarifas 2025'!Area_de_impressao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da Silva</dc:creator>
  <cp:lastModifiedBy>Joao Carlos Tulio</cp:lastModifiedBy>
  <cp:lastPrinted>2023-06-23T13:40:09Z</cp:lastPrinted>
  <dcterms:created xsi:type="dcterms:W3CDTF">2021-04-19T20:43:04Z</dcterms:created>
  <dcterms:modified xsi:type="dcterms:W3CDTF">2025-04-28T18:57:41Z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55a1059b-5722-483e-b4af-7ba86d78afd7</vt:lpwstr>
  </property>
  <property fmtid="{D5CDD505-2E9C-101B-9397-08002B2CF9AE}" pid="3" name="bjSaver">
    <vt:lpwstr>iO+0fCzgGuAH8Nva9E+goGrEspdsc1+I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policy="ef8af39a-1bf2-4b89-a7b7-df2ed490df21" origin="userSelected" xmlns="http://www.boldonj</vt:lpwstr>
  </property>
  <property fmtid="{D5CDD505-2E9C-101B-9397-08002B2CF9AE}" pid="6" name="bjDocumentLabelXML-0">
    <vt:lpwstr>ames.com/2008/01/sie/internal/label"&gt;&lt;element uid="82dda3db-27bf-4cd4-8837-ac497471ab27" value="" /&gt;&lt;/sisl&gt;</vt:lpwstr>
  </property>
  <property fmtid="{D5CDD505-2E9C-101B-9397-08002B2CF9AE}" pid="7" name="bjDocumentSecurityLabel">
    <vt:lpwstr>Informação Pública</vt:lpwstr>
  </property>
  <property fmtid="{D5CDD505-2E9C-101B-9397-08002B2CF9AE}" pid="8" name="bjLabelHistoryID">
    <vt:lpwstr>{0B7EB282-A608-4E1B-A300-B9B5EC308D24}</vt:lpwstr>
  </property>
</Properties>
</file>